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draft_table" sheetId="5" r:id="rId1"/>
    <sheet name="temp_effect" sheetId="3" r:id="rId2"/>
    <sheet name="with_pre_WWI_TM" sheetId="2" r:id="rId3"/>
    <sheet name="estimates_with_actual_temp" sheetId="1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1" l="1"/>
  <c r="G35" i="1" s="1"/>
  <c r="I50" i="3"/>
  <c r="I33" i="3"/>
  <c r="I16" i="3"/>
  <c r="I32" i="3"/>
  <c r="I15" i="3"/>
  <c r="G13" i="3"/>
  <c r="C30" i="2"/>
  <c r="C29" i="2"/>
  <c r="C28" i="2"/>
  <c r="D12" i="2"/>
  <c r="C12" i="2"/>
  <c r="C13" i="2"/>
  <c r="C11" i="2"/>
  <c r="C10" i="2"/>
  <c r="B10" i="1" l="1"/>
  <c r="D38" i="3"/>
  <c r="D39" i="3"/>
  <c r="D40" i="3"/>
  <c r="D41" i="3"/>
  <c r="D42" i="3"/>
  <c r="D37" i="3"/>
  <c r="B39" i="3"/>
  <c r="B40" i="3"/>
  <c r="B41" i="3"/>
  <c r="B42" i="3"/>
  <c r="B38" i="3"/>
  <c r="B37" i="3"/>
  <c r="D21" i="3"/>
  <c r="D22" i="3"/>
  <c r="D23" i="3"/>
  <c r="D24" i="3"/>
  <c r="D25" i="3"/>
  <c r="D20" i="3"/>
  <c r="B21" i="3"/>
  <c r="B22" i="3"/>
  <c r="B23" i="3"/>
  <c r="B24" i="3"/>
  <c r="B25" i="3"/>
  <c r="B20" i="3"/>
  <c r="D4" i="3"/>
  <c r="D5" i="3"/>
  <c r="D6" i="3"/>
  <c r="D7" i="3"/>
  <c r="D8" i="3"/>
  <c r="D3" i="3"/>
  <c r="B4" i="3"/>
  <c r="B5" i="3"/>
  <c r="B6" i="3"/>
  <c r="B7" i="3"/>
  <c r="B8" i="3"/>
  <c r="B3" i="3"/>
  <c r="D10" i="2" l="1"/>
  <c r="D22" i="1"/>
  <c r="C22" i="1"/>
  <c r="C23" i="1" s="1"/>
  <c r="B22" i="1"/>
  <c r="G22" i="1" l="1"/>
  <c r="G23" i="1" s="1"/>
  <c r="B23" i="1"/>
  <c r="E9" i="3"/>
  <c r="D9" i="3"/>
  <c r="C9" i="3"/>
  <c r="B9" i="3"/>
  <c r="C13" i="3" l="1"/>
  <c r="B22" i="5" s="1"/>
  <c r="E13" i="3"/>
  <c r="B23" i="5" l="1"/>
  <c r="B26" i="3"/>
  <c r="D26" i="3"/>
  <c r="B6" i="5" l="1"/>
  <c r="C10" i="1"/>
  <c r="B9" i="5" s="1"/>
  <c r="D10" i="1"/>
  <c r="B3" i="5" l="1"/>
  <c r="B12" i="5"/>
  <c r="E43" i="3"/>
  <c r="D43" i="3"/>
  <c r="C43" i="3"/>
  <c r="B43" i="3"/>
  <c r="E26" i="3"/>
  <c r="E30" i="3" s="1"/>
  <c r="C23" i="5" s="1"/>
  <c r="C26" i="3"/>
  <c r="C30" i="3" s="1"/>
  <c r="D34" i="1"/>
  <c r="D26" i="2"/>
  <c r="C26" i="2"/>
  <c r="C34" i="1"/>
  <c r="B34" i="1"/>
  <c r="C9" i="5"/>
  <c r="C6" i="5"/>
  <c r="C11" i="1"/>
  <c r="B10" i="5" s="1"/>
  <c r="D3" i="5" l="1"/>
  <c r="I49" i="3"/>
  <c r="C3" i="5"/>
  <c r="B13" i="5"/>
  <c r="C47" i="3"/>
  <c r="E47" i="3"/>
  <c r="C16" i="5"/>
  <c r="G30" i="3"/>
  <c r="C12" i="5"/>
  <c r="B35" i="1"/>
  <c r="D7" i="5" s="1"/>
  <c r="D6" i="5"/>
  <c r="C35" i="1"/>
  <c r="D10" i="5" s="1"/>
  <c r="D9" i="5"/>
  <c r="D16" i="5"/>
  <c r="C27" i="2"/>
  <c r="C7" i="5"/>
  <c r="C10" i="5"/>
  <c r="D27" i="2"/>
  <c r="D28" i="2" s="1"/>
  <c r="G10" i="1"/>
  <c r="G11" i="1" s="1"/>
  <c r="B11" i="1"/>
  <c r="B7" i="5" s="1"/>
  <c r="D11" i="2"/>
  <c r="C13" i="5" l="1"/>
  <c r="G47" i="3"/>
  <c r="D17" i="5"/>
  <c r="D18" i="5" s="1"/>
  <c r="D23" i="5"/>
  <c r="D19" i="5"/>
  <c r="C17" i="5"/>
  <c r="C18" i="5" s="1"/>
  <c r="C22" i="5"/>
  <c r="D12" i="5"/>
  <c r="D13" i="5" s="1"/>
  <c r="D22" i="5"/>
  <c r="C14" i="2"/>
  <c r="C19" i="5" s="1"/>
</calcChain>
</file>

<file path=xl/sharedStrings.xml><?xml version="1.0" encoding="utf-8"?>
<sst xmlns="http://schemas.openxmlformats.org/spreadsheetml/2006/main" count="175" uniqueCount="77">
  <si>
    <t>Mortality in the Pre-WWI period using the Pre-WWI TM relationship and Pre-WWI temperatures</t>
  </si>
  <si>
    <t>_age_adult</t>
  </si>
  <si>
    <t>_age_elderly</t>
  </si>
  <si>
    <t>_age_middle</t>
  </si>
  <si>
    <t>_age_young</t>
  </si>
  <si>
    <t>_children15</t>
  </si>
  <si>
    <t>_infants01</t>
  </si>
  <si>
    <t>_totaldeaths</t>
  </si>
  <si>
    <t>age</t>
  </si>
  <si>
    <t>period</t>
  </si>
  <si>
    <t>heat</t>
  </si>
  <si>
    <t>cold</t>
  </si>
  <si>
    <t>total</t>
  </si>
  <si>
    <t>weeks</t>
  </si>
  <si>
    <t>Sum</t>
  </si>
  <si>
    <t>Mortality in the Interwar period using the Interwar TM relationship and the Interwar temperatures</t>
  </si>
  <si>
    <t>heat_interwar</t>
  </si>
  <si>
    <t>cold_interwar</t>
  </si>
  <si>
    <t>total_interwar</t>
  </si>
  <si>
    <t>weeks_interwar</t>
  </si>
  <si>
    <t>Mortality after WWII using the post-WWII TM relationship and the Post-WWII temperatures</t>
  </si>
  <si>
    <t>heat_post_WWII</t>
  </si>
  <si>
    <t>cold_post_WWII</t>
  </si>
  <si>
    <t>total_post_WWII</t>
  </si>
  <si>
    <t>weeks_post_WWII</t>
  </si>
  <si>
    <t>Mortality in the interwar period using the Pre-WWI TM relationship but the Interwar period temperature</t>
  </si>
  <si>
    <t>_interwar</t>
  </si>
  <si>
    <t>Diff. vs actual</t>
  </si>
  <si>
    <t>Mortality in the Post-WWII period using the pre-WWI TM relationship but the Post-WWII period temperature</t>
  </si>
  <si>
    <t>_post_WWII</t>
  </si>
  <si>
    <t>Share</t>
  </si>
  <si>
    <t>Diff share</t>
  </si>
  <si>
    <t>Diff Share</t>
  </si>
  <si>
    <t>heat_</t>
  </si>
  <si>
    <t>cold_</t>
  </si>
  <si>
    <t>age_adult</t>
  </si>
  <si>
    <t>age_elderly</t>
  </si>
  <si>
    <t>age_middle</t>
  </si>
  <si>
    <t>age_young</t>
  </si>
  <si>
    <t>children15</t>
  </si>
  <si>
    <t>infants01</t>
  </si>
  <si>
    <t>Cold1</t>
  </si>
  <si>
    <t>Heat1</t>
  </si>
  <si>
    <t>Total1</t>
  </si>
  <si>
    <t>Impact of rising temperature in the Interwar period</t>
  </si>
  <si>
    <t>Actual mortality</t>
  </si>
  <si>
    <t>Impact of rising temperature in the Post-WWII period</t>
  </si>
  <si>
    <t>Before WWI</t>
  </si>
  <si>
    <t>Interwar</t>
  </si>
  <si>
    <t>Post WWII</t>
  </si>
  <si>
    <t>Actual deaths</t>
  </si>
  <si>
    <t>Cold-related</t>
  </si>
  <si>
    <t>Heat-related</t>
  </si>
  <si>
    <t>Diff vs. panel A</t>
  </si>
  <si>
    <t>(diff. as share of all deaths)</t>
  </si>
  <si>
    <t>(share of all deaths)</t>
  </si>
  <si>
    <t>Per week</t>
  </si>
  <si>
    <t>Per year</t>
  </si>
  <si>
    <t>Total temp-related deaths</t>
  </si>
  <si>
    <t>Mortality in the Interwar period using the Interwar TM relationship but raising temperature 1.5c</t>
  </si>
  <si>
    <t>heat_counter_</t>
  </si>
  <si>
    <t>cold_counter_</t>
  </si>
  <si>
    <t>Mortality in the Post-WWII period using the Post-WWII TM relationship but raising temperature 1.5c</t>
  </si>
  <si>
    <t>Mortality in the Pre-WWI period using the Pre_WWI TM relationship but raising temperature 1.5c</t>
  </si>
  <si>
    <t>Impact of rising temperature in the Pre-WWI period</t>
  </si>
  <si>
    <t>Heat-related deaths</t>
  </si>
  <si>
    <t>Cold-related deaths</t>
  </si>
  <si>
    <t>Implied additional deaths per year</t>
  </si>
  <si>
    <t>Period:</t>
  </si>
  <si>
    <t>Panel A: Estimated actual deaths due to temperature by period</t>
  </si>
  <si>
    <t>Panel B: Estimated heat-related deaths imposing the pre-WWI temp-mortality relationship</t>
  </si>
  <si>
    <t>Panel C: Impact of 1.5C increase using temp-mort relationship observed in each period</t>
  </si>
  <si>
    <t>Source:  actual_temp_preWWI</t>
  </si>
  <si>
    <t>Source: actual_temp_Interwar</t>
  </si>
  <si>
    <t>Source: actual_temp_PostWWII</t>
  </si>
  <si>
    <t>Source: counterfactual_with_preWWI_temp_mort_effects</t>
  </si>
  <si>
    <t>Heat effect share of total mortality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</si>
</sst>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6" formatCode="0.000"/>
    <numFmt numFmtId="167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164" fontId="1" fillId="0" borderId="0" xfId="0" applyNumberFormat="1" applyFont="1"/>
    <xf numFmtId="167" fontId="0" fillId="0" borderId="0" xfId="0" applyNumberFormat="1"/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3" fillId="0" borderId="0" xfId="0" applyFont="1"/>
    <xf numFmtId="3" fontId="3" fillId="0" borderId="0" xfId="0" applyNumberFormat="1" applyFont="1"/>
    <xf numFmtId="0" fontId="2" fillId="0" borderId="0" xfId="0" applyFont="1"/>
    <xf numFmtId="166" fontId="3" fillId="0" borderId="0" xfId="0" applyNumberFormat="1" applyFont="1"/>
    <xf numFmtId="3" fontId="3" fillId="0" borderId="0" xfId="0" applyNumberFormat="1" applyFont="1" applyFill="1"/>
    <xf numFmtId="1" fontId="3" fillId="0" borderId="0" xfId="0" applyNumberFormat="1" applyFont="1"/>
    <xf numFmtId="0" fontId="3" fillId="0" borderId="2" xfId="0" applyFont="1" applyBorder="1"/>
    <xf numFmtId="3" fontId="3" fillId="0" borderId="2" xfId="0" applyNumberFormat="1" applyFont="1" applyBorder="1"/>
    <xf numFmtId="0" fontId="0" fillId="0" borderId="0" xfId="0" applyFill="1"/>
    <xf numFmtId="3" fontId="0" fillId="0" borderId="0" xfId="0" applyNumberFormat="1" applyFill="1"/>
    <xf numFmtId="3" fontId="1" fillId="0" borderId="0" xfId="0" applyNumberFormat="1" applyFont="1" applyFill="1"/>
    <xf numFmtId="164" fontId="1" fillId="0" borderId="0" xfId="0" applyNumberFormat="1" applyFont="1" applyFill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workbookViewId="0">
      <selection activeCell="B23" sqref="B23"/>
    </sheetView>
  </sheetViews>
  <sheetFormatPr defaultRowHeight="15" x14ac:dyDescent="0.25"/>
  <cols>
    <col min="1" max="1" width="38.85546875" customWidth="1"/>
    <col min="2" max="4" width="15.5703125" customWidth="1"/>
  </cols>
  <sheetData>
    <row r="1" spans="1:4" ht="15.75" thickBot="1" x14ac:dyDescent="0.3"/>
    <row r="2" spans="1:4" ht="15.75" thickTop="1" x14ac:dyDescent="0.25">
      <c r="A2" s="6" t="s">
        <v>68</v>
      </c>
      <c r="B2" s="7" t="s">
        <v>47</v>
      </c>
      <c r="C2" s="7" t="s">
        <v>48</v>
      </c>
      <c r="D2" s="7" t="s">
        <v>49</v>
      </c>
    </row>
    <row r="3" spans="1:4" x14ac:dyDescent="0.25">
      <c r="A3" s="8" t="s">
        <v>50</v>
      </c>
      <c r="B3" s="9">
        <f>estimates_with_actual_temp!D10</f>
        <v>3075021</v>
      </c>
      <c r="C3" s="9">
        <f>estimates_with_actual_temp!D22</f>
        <v>1102963</v>
      </c>
      <c r="D3" s="9">
        <f>estimates_with_actual_temp!D34</f>
        <v>671621</v>
      </c>
    </row>
    <row r="4" spans="1:4" ht="6.75" customHeight="1" x14ac:dyDescent="0.25">
      <c r="A4" s="8"/>
      <c r="B4" s="8"/>
      <c r="C4" s="8"/>
      <c r="D4" s="8"/>
    </row>
    <row r="5" spans="1:4" x14ac:dyDescent="0.25">
      <c r="A5" s="10" t="s">
        <v>69</v>
      </c>
      <c r="B5" s="8"/>
      <c r="C5" s="8"/>
      <c r="D5" s="8"/>
    </row>
    <row r="6" spans="1:4" x14ac:dyDescent="0.25">
      <c r="A6" s="8" t="s">
        <v>52</v>
      </c>
      <c r="B6" s="9">
        <f>estimates_with_actual_temp!B10</f>
        <v>59772.525300000001</v>
      </c>
      <c r="C6" s="9">
        <f>estimates_with_actual_temp!B22</f>
        <v>2394.9241000000002</v>
      </c>
      <c r="D6" s="9">
        <f>estimates_with_actual_temp!B34</f>
        <v>-4398.0152799999996</v>
      </c>
    </row>
    <row r="7" spans="1:4" x14ac:dyDescent="0.25">
      <c r="A7" s="8" t="s">
        <v>55</v>
      </c>
      <c r="B7" s="11">
        <f>estimates_with_actual_temp!B11</f>
        <v>1.9438086861845821E-2</v>
      </c>
      <c r="C7" s="11">
        <f>estimates_with_actual_temp!B23</f>
        <v>2.171354886791307E-3</v>
      </c>
      <c r="D7" s="11">
        <f>estimates_with_actual_temp!B35</f>
        <v>-6.548358791639927E-3</v>
      </c>
    </row>
    <row r="8" spans="1:4" ht="3.75" customHeight="1" x14ac:dyDescent="0.25">
      <c r="A8" s="8"/>
      <c r="B8" s="11"/>
      <c r="C8" s="11"/>
      <c r="D8" s="11"/>
    </row>
    <row r="9" spans="1:4" x14ac:dyDescent="0.25">
      <c r="A9" s="8" t="s">
        <v>51</v>
      </c>
      <c r="B9" s="9">
        <f>estimates_with_actual_temp!C10</f>
        <v>283263.04600000003</v>
      </c>
      <c r="C9" s="9">
        <f>estimates_with_actual_temp!C22</f>
        <v>148394.40299999999</v>
      </c>
      <c r="D9" s="9">
        <f>estimates_with_actual_temp!C34</f>
        <v>56329.371600000006</v>
      </c>
    </row>
    <row r="10" spans="1:4" x14ac:dyDescent="0.25">
      <c r="A10" s="8" t="s">
        <v>55</v>
      </c>
      <c r="B10" s="11">
        <f>estimates_with_actual_temp!C11</f>
        <v>9.2117434645161783E-2</v>
      </c>
      <c r="C10" s="11">
        <f>estimates_with_actual_temp!C23</f>
        <v>0.13454159659027545</v>
      </c>
      <c r="D10" s="11">
        <f>estimates_with_actual_temp!C35</f>
        <v>8.3870771759668034E-2</v>
      </c>
    </row>
    <row r="11" spans="1:4" ht="3.75" customHeight="1" x14ac:dyDescent="0.25">
      <c r="A11" s="8"/>
      <c r="B11" s="11"/>
      <c r="C11" s="11"/>
      <c r="D11" s="11"/>
    </row>
    <row r="12" spans="1:4" x14ac:dyDescent="0.25">
      <c r="A12" s="8" t="s">
        <v>58</v>
      </c>
      <c r="B12" s="9">
        <f>B9+B6</f>
        <v>343035.57130000001</v>
      </c>
      <c r="C12" s="9">
        <f>C9+C6</f>
        <v>150789.32709999999</v>
      </c>
      <c r="D12" s="9">
        <f>D9+D6</f>
        <v>51931.356320000006</v>
      </c>
    </row>
    <row r="13" spans="1:4" x14ac:dyDescent="0.25">
      <c r="A13" s="8" t="s">
        <v>55</v>
      </c>
      <c r="B13" s="11">
        <f>B12/B3</f>
        <v>0.11155552150700759</v>
      </c>
      <c r="C13" s="11">
        <f>C12/C3</f>
        <v>0.13671295147706677</v>
      </c>
      <c r="D13" s="11">
        <f>D12/D3</f>
        <v>7.7322412968028109E-2</v>
      </c>
    </row>
    <row r="14" spans="1:4" ht="6.75" customHeight="1" x14ac:dyDescent="0.25">
      <c r="A14" s="8"/>
      <c r="B14" s="11"/>
      <c r="C14" s="11"/>
      <c r="D14" s="11"/>
    </row>
    <row r="15" spans="1:4" x14ac:dyDescent="0.25">
      <c r="A15" s="10" t="s">
        <v>70</v>
      </c>
      <c r="B15" s="8"/>
      <c r="C15" s="8"/>
      <c r="D15" s="8"/>
    </row>
    <row r="16" spans="1:4" ht="18" customHeight="1" x14ac:dyDescent="0.25">
      <c r="A16" s="8" t="s">
        <v>52</v>
      </c>
      <c r="B16" s="9"/>
      <c r="C16" s="9">
        <f>with_pre_WWI_TM!C10</f>
        <v>12492.6471</v>
      </c>
      <c r="D16" s="9">
        <f>with_pre_WWI_TM!C26</f>
        <v>5053.04018</v>
      </c>
    </row>
    <row r="17" spans="1:4" ht="18" customHeight="1" x14ac:dyDescent="0.25">
      <c r="A17" s="8" t="s">
        <v>53</v>
      </c>
      <c r="B17" s="8"/>
      <c r="C17" s="12">
        <f>C16-C6</f>
        <v>10097.723</v>
      </c>
      <c r="D17" s="12">
        <f>D16-D6</f>
        <v>9451.0554599999996</v>
      </c>
    </row>
    <row r="18" spans="1:4" ht="18" customHeight="1" x14ac:dyDescent="0.25">
      <c r="A18" s="8" t="s">
        <v>54</v>
      </c>
      <c r="B18" s="8"/>
      <c r="C18" s="11">
        <f>C17/C3</f>
        <v>9.1550877046646176E-3</v>
      </c>
      <c r="D18" s="11">
        <f>D17/D3</f>
        <v>1.4072007069463283E-2</v>
      </c>
    </row>
    <row r="19" spans="1:4" ht="18" customHeight="1" x14ac:dyDescent="0.25">
      <c r="A19" s="8" t="s">
        <v>67</v>
      </c>
      <c r="B19" s="8"/>
      <c r="C19" s="13">
        <f>with_pre_WWI_TM!C14</f>
        <v>483.50054880294658</v>
      </c>
      <c r="D19" s="13">
        <f>with_pre_WWI_TM!C30</f>
        <v>589.27444115107915</v>
      </c>
    </row>
    <row r="20" spans="1:4" ht="8.25" customHeight="1" x14ac:dyDescent="0.25">
      <c r="A20" s="8"/>
      <c r="B20" s="8"/>
      <c r="C20" s="8"/>
      <c r="D20" s="8"/>
    </row>
    <row r="21" spans="1:4" x14ac:dyDescent="0.25">
      <c r="A21" s="10" t="s">
        <v>71</v>
      </c>
      <c r="B21" s="8"/>
      <c r="C21" s="8"/>
      <c r="D21" s="8"/>
    </row>
    <row r="22" spans="1:4" ht="17.25" customHeight="1" x14ac:dyDescent="0.25">
      <c r="A22" s="8" t="s">
        <v>65</v>
      </c>
      <c r="B22" s="9">
        <f>temp_effect!C13</f>
        <v>33011.3577</v>
      </c>
      <c r="C22" s="9">
        <f>temp_effect!C30</f>
        <v>879.69169999999986</v>
      </c>
      <c r="D22" s="9">
        <f>temp_effect!C47</f>
        <v>-1807.9068000000007</v>
      </c>
    </row>
    <row r="23" spans="1:4" ht="17.25" customHeight="1" thickBot="1" x14ac:dyDescent="0.3">
      <c r="A23" s="14" t="s">
        <v>66</v>
      </c>
      <c r="B23" s="15">
        <f>temp_effect!E13</f>
        <v>-86316.750000000058</v>
      </c>
      <c r="C23" s="15">
        <f>temp_effect!E30</f>
        <v>-45158.761999999988</v>
      </c>
      <c r="D23" s="15">
        <f>temp_effect!E47</f>
        <v>-14385.27749</v>
      </c>
    </row>
    <row r="24" spans="1:4" ht="15.75" thickTop="1" x14ac:dyDescent="0.25">
      <c r="C24" s="1"/>
      <c r="D24" s="1"/>
    </row>
    <row r="26" spans="1:4" x14ac:dyDescent="0.25">
      <c r="C26" s="5"/>
      <c r="D26" s="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opLeftCell="A31" workbookViewId="0">
      <selection activeCell="I51" sqref="I51"/>
    </sheetView>
  </sheetViews>
  <sheetFormatPr defaultRowHeight="15" x14ac:dyDescent="0.25"/>
  <cols>
    <col min="3" max="7" width="9.140625" style="1"/>
  </cols>
  <sheetData>
    <row r="1" spans="1:10" x14ac:dyDescent="0.25">
      <c r="A1" s="2" t="s">
        <v>63</v>
      </c>
      <c r="F1"/>
      <c r="G1"/>
    </row>
    <row r="2" spans="1:10" x14ac:dyDescent="0.25">
      <c r="A2" t="s">
        <v>8</v>
      </c>
      <c r="B2" t="s">
        <v>33</v>
      </c>
      <c r="C2" t="s">
        <v>60</v>
      </c>
      <c r="D2" t="s">
        <v>34</v>
      </c>
      <c r="E2" t="s">
        <v>61</v>
      </c>
      <c r="F2" t="s">
        <v>13</v>
      </c>
      <c r="G2"/>
    </row>
    <row r="3" spans="1:10" x14ac:dyDescent="0.25">
      <c r="A3" t="s">
        <v>35</v>
      </c>
      <c r="B3">
        <f>estimates_with_actual_temp!B4</f>
        <v>3273.8119999999999</v>
      </c>
      <c r="C3">
        <v>5280.2219999999998</v>
      </c>
      <c r="D3">
        <f>estimates_with_actual_temp!C4</f>
        <v>31054.25</v>
      </c>
      <c r="E3">
        <v>21344.41</v>
      </c>
      <c r="F3">
        <v>2035</v>
      </c>
      <c r="G3"/>
    </row>
    <row r="4" spans="1:10" x14ac:dyDescent="0.25">
      <c r="A4" t="s">
        <v>36</v>
      </c>
      <c r="B4">
        <f>estimates_with_actual_temp!B5</f>
        <v>4842.4769999999999</v>
      </c>
      <c r="C4">
        <v>7799.4870000000001</v>
      </c>
      <c r="D4">
        <f>estimates_with_actual_temp!C5</f>
        <v>135386.1</v>
      </c>
      <c r="E4">
        <v>96072.68</v>
      </c>
      <c r="F4">
        <v>2035</v>
      </c>
      <c r="G4"/>
    </row>
    <row r="5" spans="1:10" x14ac:dyDescent="0.25">
      <c r="A5" t="s">
        <v>37</v>
      </c>
      <c r="B5">
        <f>estimates_with_actual_temp!B6</f>
        <v>4489.3050000000003</v>
      </c>
      <c r="C5">
        <v>7209.0690000000004</v>
      </c>
      <c r="D5">
        <f>estimates_with_actual_temp!C6</f>
        <v>67152.009999999995</v>
      </c>
      <c r="E5">
        <v>46623.040000000001</v>
      </c>
      <c r="F5">
        <v>2035</v>
      </c>
      <c r="G5"/>
    </row>
    <row r="6" spans="1:10" x14ac:dyDescent="0.25">
      <c r="A6" t="s">
        <v>38</v>
      </c>
      <c r="B6">
        <f>estimates_with_actual_temp!B7</f>
        <v>967.77229999999997</v>
      </c>
      <c r="C6">
        <v>1587.2149999999999</v>
      </c>
      <c r="D6">
        <f>estimates_with_actual_temp!C7</f>
        <v>8766.2090000000007</v>
      </c>
      <c r="E6">
        <v>5782.0360000000001</v>
      </c>
      <c r="F6">
        <v>2035</v>
      </c>
      <c r="G6"/>
    </row>
    <row r="7" spans="1:10" x14ac:dyDescent="0.25">
      <c r="A7" t="s">
        <v>39</v>
      </c>
      <c r="B7">
        <f>estimates_with_actual_temp!B8</f>
        <v>6359.4089999999997</v>
      </c>
      <c r="C7">
        <v>10313.040000000001</v>
      </c>
      <c r="D7">
        <f>estimates_with_actual_temp!C8</f>
        <v>32350.12</v>
      </c>
      <c r="E7">
        <v>22774.3</v>
      </c>
      <c r="F7">
        <v>2035</v>
      </c>
      <c r="G7"/>
    </row>
    <row r="8" spans="1:10" x14ac:dyDescent="0.25">
      <c r="A8" t="s">
        <v>40</v>
      </c>
      <c r="B8">
        <f>estimates_with_actual_temp!B9</f>
        <v>39839.75</v>
      </c>
      <c r="C8">
        <v>60594.85</v>
      </c>
      <c r="D8">
        <f>estimates_with_actual_temp!C9</f>
        <v>8554.357</v>
      </c>
      <c r="E8">
        <v>4349.83</v>
      </c>
      <c r="F8">
        <v>2035</v>
      </c>
      <c r="G8"/>
    </row>
    <row r="9" spans="1:10" x14ac:dyDescent="0.25">
      <c r="A9" s="2" t="s">
        <v>14</v>
      </c>
      <c r="B9" s="2">
        <f>SUM(B3:B8)</f>
        <v>59772.525300000001</v>
      </c>
      <c r="C9" s="3">
        <f>SUM(C3:C8)</f>
        <v>92783.883000000002</v>
      </c>
      <c r="D9" s="3">
        <f>SUM(D3:D8)</f>
        <v>283263.04600000003</v>
      </c>
      <c r="E9" s="3">
        <f>SUM(E3:E8)</f>
        <v>196946.29599999997</v>
      </c>
      <c r="F9"/>
      <c r="G9"/>
    </row>
    <row r="10" spans="1:10" x14ac:dyDescent="0.25">
      <c r="A10" s="2"/>
      <c r="B10" s="2"/>
      <c r="C10" s="3"/>
      <c r="D10" s="3"/>
      <c r="E10" s="3"/>
      <c r="F10"/>
      <c r="G10"/>
    </row>
    <row r="11" spans="1:10" x14ac:dyDescent="0.25">
      <c r="A11" t="s">
        <v>64</v>
      </c>
      <c r="F11"/>
      <c r="G11"/>
    </row>
    <row r="12" spans="1:10" x14ac:dyDescent="0.25">
      <c r="C12" s="1" t="s">
        <v>42</v>
      </c>
      <c r="E12" s="1" t="s">
        <v>41</v>
      </c>
      <c r="F12"/>
      <c r="G12" t="s">
        <v>43</v>
      </c>
    </row>
    <row r="13" spans="1:10" x14ac:dyDescent="0.25">
      <c r="C13" s="1">
        <f>C9-B9</f>
        <v>33011.3577</v>
      </c>
      <c r="E13" s="1">
        <f>E9-D9</f>
        <v>-86316.750000000058</v>
      </c>
      <c r="F13"/>
      <c r="G13" s="1">
        <f>E13+C13</f>
        <v>-53305.392300000058</v>
      </c>
      <c r="H13" s="1"/>
    </row>
    <row r="14" spans="1:10" x14ac:dyDescent="0.25">
      <c r="H14" s="16"/>
      <c r="I14" s="16"/>
      <c r="J14" s="16"/>
    </row>
    <row r="15" spans="1:10" x14ac:dyDescent="0.25">
      <c r="A15" t="s">
        <v>45</v>
      </c>
      <c r="H15" s="16"/>
      <c r="I15" s="17">
        <f>estimates_with_actual_temp!D10</f>
        <v>3075021</v>
      </c>
      <c r="J15" s="16"/>
    </row>
    <row r="16" spans="1:10" x14ac:dyDescent="0.25">
      <c r="A16" t="s">
        <v>76</v>
      </c>
      <c r="H16" s="16"/>
      <c r="I16" s="16">
        <f>C13/I15</f>
        <v>1.0735327563616639E-2</v>
      </c>
      <c r="J16" s="16"/>
    </row>
    <row r="17" spans="1:10" x14ac:dyDescent="0.25">
      <c r="H17" s="16"/>
      <c r="I17" s="16"/>
      <c r="J17" s="16"/>
    </row>
    <row r="18" spans="1:10" x14ac:dyDescent="0.25">
      <c r="A18" s="2" t="s">
        <v>59</v>
      </c>
      <c r="F18"/>
      <c r="G18"/>
    </row>
    <row r="19" spans="1:10" x14ac:dyDescent="0.25">
      <c r="A19" t="s">
        <v>8</v>
      </c>
      <c r="B19" t="s">
        <v>33</v>
      </c>
      <c r="C19" t="s">
        <v>60</v>
      </c>
      <c r="D19" t="s">
        <v>34</v>
      </c>
      <c r="E19" t="s">
        <v>61</v>
      </c>
      <c r="F19" t="s">
        <v>13</v>
      </c>
      <c r="G19"/>
    </row>
    <row r="20" spans="1:10" x14ac:dyDescent="0.25">
      <c r="A20" t="s">
        <v>35</v>
      </c>
      <c r="B20">
        <f>estimates_with_actual_temp!B16</f>
        <v>-431.1936</v>
      </c>
      <c r="C20">
        <v>-607.20240000000001</v>
      </c>
      <c r="D20">
        <f>estimates_with_actual_temp!C16</f>
        <v>11719.96</v>
      </c>
      <c r="E20">
        <v>8305.9159999999993</v>
      </c>
      <c r="F20">
        <v>1086</v>
      </c>
      <c r="G20"/>
    </row>
    <row r="21" spans="1:10" x14ac:dyDescent="0.25">
      <c r="A21" t="s">
        <v>36</v>
      </c>
      <c r="B21">
        <f>estimates_with_actual_temp!B17</f>
        <v>493.8972</v>
      </c>
      <c r="C21">
        <v>661.38430000000005</v>
      </c>
      <c r="D21">
        <f>estimates_with_actual_temp!C17</f>
        <v>79198.929999999993</v>
      </c>
      <c r="E21">
        <v>56303.360000000001</v>
      </c>
      <c r="F21">
        <v>1086</v>
      </c>
      <c r="G21"/>
    </row>
    <row r="22" spans="1:10" x14ac:dyDescent="0.25">
      <c r="A22" t="s">
        <v>37</v>
      </c>
      <c r="B22">
        <f>estimates_with_actual_temp!B18</f>
        <v>282.505</v>
      </c>
      <c r="C22">
        <v>400.51859999999999</v>
      </c>
      <c r="D22">
        <f>estimates_with_actual_temp!C18</f>
        <v>36712.39</v>
      </c>
      <c r="E22">
        <v>25945.63</v>
      </c>
      <c r="F22">
        <v>1086</v>
      </c>
      <c r="G22"/>
    </row>
    <row r="23" spans="1:10" x14ac:dyDescent="0.25">
      <c r="A23" t="s">
        <v>38</v>
      </c>
      <c r="B23">
        <f>estimates_with_actual_temp!B19</f>
        <v>569.91010000000006</v>
      </c>
      <c r="C23">
        <v>793.45500000000004</v>
      </c>
      <c r="D23">
        <f>estimates_with_actual_temp!C19</f>
        <v>5151.6210000000001</v>
      </c>
      <c r="E23">
        <v>3735.0230000000001</v>
      </c>
      <c r="F23">
        <v>1086</v>
      </c>
      <c r="G23"/>
    </row>
    <row r="24" spans="1:10" x14ac:dyDescent="0.25">
      <c r="A24" t="s">
        <v>39</v>
      </c>
      <c r="B24">
        <f>estimates_with_actual_temp!B20</f>
        <v>345.67840000000001</v>
      </c>
      <c r="C24">
        <v>494.64229999999998</v>
      </c>
      <c r="D24">
        <f>estimates_with_actual_temp!C20</f>
        <v>8715.0519999999997</v>
      </c>
      <c r="E24">
        <v>4887.1850000000004</v>
      </c>
      <c r="F24">
        <v>1086</v>
      </c>
      <c r="G24"/>
    </row>
    <row r="25" spans="1:10" x14ac:dyDescent="0.25">
      <c r="A25" t="s">
        <v>40</v>
      </c>
      <c r="B25">
        <f>estimates_with_actual_temp!B21</f>
        <v>1134.127</v>
      </c>
      <c r="C25">
        <v>1531.818</v>
      </c>
      <c r="D25">
        <f>estimates_with_actual_temp!C21</f>
        <v>6896.45</v>
      </c>
      <c r="E25">
        <v>4058.527</v>
      </c>
      <c r="F25">
        <v>1086</v>
      </c>
      <c r="G25"/>
    </row>
    <row r="26" spans="1:10" x14ac:dyDescent="0.25">
      <c r="A26" s="2" t="s">
        <v>14</v>
      </c>
      <c r="B26" s="2">
        <f>SUM(B20:B25)</f>
        <v>2394.9241000000002</v>
      </c>
      <c r="C26" s="3">
        <f>SUM(C20:C25)</f>
        <v>3274.6158</v>
      </c>
      <c r="D26" s="3">
        <f>SUM(D20:D25)</f>
        <v>148394.40299999999</v>
      </c>
      <c r="E26" s="3">
        <f>SUM(E20:E25)</f>
        <v>103235.641</v>
      </c>
      <c r="F26"/>
      <c r="G26"/>
    </row>
    <row r="27" spans="1:10" x14ac:dyDescent="0.25">
      <c r="A27" s="2"/>
      <c r="B27" s="2"/>
      <c r="C27" s="3"/>
      <c r="D27" s="3"/>
      <c r="E27" s="3"/>
      <c r="F27"/>
      <c r="G27"/>
    </row>
    <row r="28" spans="1:10" x14ac:dyDescent="0.25">
      <c r="A28" t="s">
        <v>44</v>
      </c>
      <c r="F28"/>
      <c r="G28"/>
    </row>
    <row r="29" spans="1:10" x14ac:dyDescent="0.25">
      <c r="C29" s="1" t="s">
        <v>42</v>
      </c>
      <c r="E29" s="1" t="s">
        <v>41</v>
      </c>
      <c r="F29"/>
      <c r="G29" t="s">
        <v>43</v>
      </c>
    </row>
    <row r="30" spans="1:10" x14ac:dyDescent="0.25">
      <c r="C30" s="1">
        <f>C26-B26</f>
        <v>879.69169999999986</v>
      </c>
      <c r="E30" s="1">
        <f>E26-D26</f>
        <v>-45158.761999999988</v>
      </c>
      <c r="F30"/>
      <c r="G30" s="1">
        <f>E30+C30</f>
        <v>-44279.070299999985</v>
      </c>
      <c r="H30" s="1"/>
    </row>
    <row r="32" spans="1:10" x14ac:dyDescent="0.25">
      <c r="A32" t="s">
        <v>45</v>
      </c>
      <c r="I32" s="1">
        <f>estimates_with_actual_temp!D22</f>
        <v>1102963</v>
      </c>
    </row>
    <row r="33" spans="1:10" x14ac:dyDescent="0.25">
      <c r="A33" t="s">
        <v>76</v>
      </c>
      <c r="I33" s="16">
        <f>C30/I32</f>
        <v>7.9757136005468893E-4</v>
      </c>
      <c r="J33" s="16"/>
    </row>
    <row r="35" spans="1:10" x14ac:dyDescent="0.25">
      <c r="A35" s="2" t="s">
        <v>62</v>
      </c>
    </row>
    <row r="36" spans="1:10" x14ac:dyDescent="0.25">
      <c r="A36" t="s">
        <v>8</v>
      </c>
      <c r="B36" t="s">
        <v>33</v>
      </c>
      <c r="C36" t="s">
        <v>60</v>
      </c>
      <c r="D36" t="s">
        <v>34</v>
      </c>
      <c r="E36" t="s">
        <v>61</v>
      </c>
      <c r="F36" t="s">
        <v>13</v>
      </c>
      <c r="G36"/>
    </row>
    <row r="37" spans="1:10" x14ac:dyDescent="0.25">
      <c r="A37" t="s">
        <v>35</v>
      </c>
      <c r="B37">
        <f>estimates_with_actual_temp!B28</f>
        <v>265.78390000000002</v>
      </c>
      <c r="C37">
        <v>359.95089999999999</v>
      </c>
      <c r="D37">
        <f>estimates_with_actual_temp!C28</f>
        <v>751.05200000000002</v>
      </c>
      <c r="E37">
        <v>528.41089999999997</v>
      </c>
      <c r="F37">
        <v>834</v>
      </c>
      <c r="G37"/>
    </row>
    <row r="38" spans="1:10" x14ac:dyDescent="0.25">
      <c r="A38" t="s">
        <v>36</v>
      </c>
      <c r="B38">
        <f>estimates_with_actual_temp!B29</f>
        <v>-3168.8879999999999</v>
      </c>
      <c r="C38">
        <v>-4444.7150000000001</v>
      </c>
      <c r="D38">
        <f>estimates_with_actual_temp!C29</f>
        <v>43303.39</v>
      </c>
      <c r="E38">
        <v>32287.84</v>
      </c>
      <c r="F38">
        <v>834</v>
      </c>
      <c r="G38"/>
    </row>
    <row r="39" spans="1:10" x14ac:dyDescent="0.25">
      <c r="A39" t="s">
        <v>37</v>
      </c>
      <c r="B39">
        <f>estimates_with_actual_temp!B30</f>
        <v>-1330.325</v>
      </c>
      <c r="C39">
        <v>-1862.261</v>
      </c>
      <c r="D39">
        <f>estimates_with_actual_temp!C30</f>
        <v>10718.15</v>
      </c>
      <c r="E39">
        <v>7958.3239999999996</v>
      </c>
      <c r="F39">
        <v>834</v>
      </c>
      <c r="G39"/>
    </row>
    <row r="40" spans="1:10" x14ac:dyDescent="0.25">
      <c r="A40" t="s">
        <v>38</v>
      </c>
      <c r="B40">
        <f>estimates_with_actual_temp!B31</f>
        <v>38.757080000000002</v>
      </c>
      <c r="C40">
        <v>41.873190000000001</v>
      </c>
      <c r="D40">
        <f>estimates_with_actual_temp!C31</f>
        <v>132.09100000000001</v>
      </c>
      <c r="E40">
        <v>99.477909999999994</v>
      </c>
      <c r="F40">
        <v>834</v>
      </c>
      <c r="G40"/>
    </row>
    <row r="41" spans="1:10" x14ac:dyDescent="0.25">
      <c r="A41" t="s">
        <v>39</v>
      </c>
      <c r="B41">
        <f>estimates_with_actual_temp!B32</f>
        <v>56.982640000000004</v>
      </c>
      <c r="C41">
        <v>68.339529999999996</v>
      </c>
      <c r="D41">
        <f>estimates_with_actual_temp!C32</f>
        <v>320.90260000000001</v>
      </c>
      <c r="E41">
        <v>255.62719999999999</v>
      </c>
      <c r="F41">
        <v>834</v>
      </c>
      <c r="G41"/>
    </row>
    <row r="42" spans="1:10" x14ac:dyDescent="0.25">
      <c r="A42" t="s">
        <v>40</v>
      </c>
      <c r="B42">
        <f>estimates_with_actual_temp!B33</f>
        <v>-260.32589999999999</v>
      </c>
      <c r="C42">
        <v>-369.10969999999998</v>
      </c>
      <c r="D42">
        <f>estimates_with_actual_temp!C33</f>
        <v>1103.7860000000001</v>
      </c>
      <c r="E42">
        <v>814.41409999999996</v>
      </c>
      <c r="F42">
        <v>834</v>
      </c>
      <c r="G42"/>
    </row>
    <row r="43" spans="1:10" x14ac:dyDescent="0.25">
      <c r="A43" s="2" t="s">
        <v>14</v>
      </c>
      <c r="B43" s="2">
        <f t="shared" ref="B43:E43" si="0">SUM(B37:B42)</f>
        <v>-4398.0152799999996</v>
      </c>
      <c r="C43" s="3">
        <f t="shared" si="0"/>
        <v>-6205.9220800000003</v>
      </c>
      <c r="D43" s="3">
        <f t="shared" si="0"/>
        <v>56329.371600000006</v>
      </c>
      <c r="E43" s="3">
        <f t="shared" si="0"/>
        <v>41944.094110000005</v>
      </c>
      <c r="F43"/>
      <c r="G43"/>
    </row>
    <row r="44" spans="1:10" x14ac:dyDescent="0.25">
      <c r="F44"/>
      <c r="G44"/>
    </row>
    <row r="45" spans="1:10" x14ac:dyDescent="0.25">
      <c r="A45" t="s">
        <v>46</v>
      </c>
      <c r="F45"/>
      <c r="G45"/>
    </row>
    <row r="46" spans="1:10" x14ac:dyDescent="0.25">
      <c r="C46" s="1" t="s">
        <v>42</v>
      </c>
      <c r="E46" s="1" t="s">
        <v>41</v>
      </c>
      <c r="F46"/>
      <c r="G46" t="s">
        <v>43</v>
      </c>
    </row>
    <row r="47" spans="1:10" x14ac:dyDescent="0.25">
      <c r="C47" s="1">
        <f>C43-B43</f>
        <v>-1807.9068000000007</v>
      </c>
      <c r="E47" s="1">
        <f>E43-D43</f>
        <v>-14385.27749</v>
      </c>
      <c r="F47"/>
      <c r="G47" s="1">
        <f>E47+C47</f>
        <v>-16193.184290000001</v>
      </c>
      <c r="H47" s="1"/>
      <c r="I47" s="1"/>
    </row>
    <row r="49" spans="1:10" x14ac:dyDescent="0.25">
      <c r="A49" t="s">
        <v>45</v>
      </c>
      <c r="F49"/>
      <c r="G49"/>
      <c r="I49" s="1">
        <f>estimates_with_actual_temp!D34</f>
        <v>671621</v>
      </c>
    </row>
    <row r="50" spans="1:10" x14ac:dyDescent="0.25">
      <c r="A50" t="s">
        <v>76</v>
      </c>
      <c r="F50" s="16"/>
      <c r="G50" s="16"/>
      <c r="H50" s="16"/>
      <c r="I50" s="16">
        <f>C47/I49</f>
        <v>-2.6918556745545489E-3</v>
      </c>
      <c r="J50" s="16"/>
    </row>
    <row r="51" spans="1:10" x14ac:dyDescent="0.25">
      <c r="E51"/>
      <c r="F51"/>
      <c r="G5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16" workbookViewId="0">
      <selection activeCell="C1" sqref="C1:C1048576"/>
    </sheetView>
  </sheetViews>
  <sheetFormatPr defaultRowHeight="15" x14ac:dyDescent="0.25"/>
  <cols>
    <col min="3" max="3" width="9.140625" style="16"/>
  </cols>
  <sheetData>
    <row r="1" spans="1:5" x14ac:dyDescent="0.25">
      <c r="A1" t="s">
        <v>25</v>
      </c>
    </row>
    <row r="2" spans="1:5" x14ac:dyDescent="0.25">
      <c r="A2" s="2" t="s">
        <v>75</v>
      </c>
    </row>
    <row r="3" spans="1:5" x14ac:dyDescent="0.25">
      <c r="A3" t="s">
        <v>8</v>
      </c>
      <c r="B3" t="s">
        <v>9</v>
      </c>
      <c r="C3" s="16" t="s">
        <v>10</v>
      </c>
      <c r="D3" t="s">
        <v>11</v>
      </c>
      <c r="E3" t="s">
        <v>13</v>
      </c>
    </row>
    <row r="4" spans="1:5" x14ac:dyDescent="0.25">
      <c r="A4" t="s">
        <v>1</v>
      </c>
      <c r="B4" t="s">
        <v>26</v>
      </c>
      <c r="C4" s="16">
        <v>1090.8399999999999</v>
      </c>
      <c r="D4">
        <v>9311.3220000000001</v>
      </c>
      <c r="E4">
        <v>1086</v>
      </c>
    </row>
    <row r="5" spans="1:5" x14ac:dyDescent="0.25">
      <c r="A5" t="s">
        <v>2</v>
      </c>
      <c r="B5" t="s">
        <v>26</v>
      </c>
      <c r="C5" s="16">
        <v>3570.8440000000001</v>
      </c>
      <c r="D5">
        <v>76796.37</v>
      </c>
      <c r="E5">
        <v>1086</v>
      </c>
    </row>
    <row r="6" spans="1:5" x14ac:dyDescent="0.25">
      <c r="A6" t="s">
        <v>3</v>
      </c>
      <c r="B6" t="s">
        <v>26</v>
      </c>
      <c r="C6" s="16">
        <v>2613.7080000000001</v>
      </c>
      <c r="D6">
        <v>32971.24</v>
      </c>
      <c r="E6">
        <v>1086</v>
      </c>
    </row>
    <row r="7" spans="1:5" x14ac:dyDescent="0.25">
      <c r="A7" t="s">
        <v>4</v>
      </c>
      <c r="B7" t="s">
        <v>26</v>
      </c>
      <c r="C7" s="16">
        <v>402.2466</v>
      </c>
      <c r="D7">
        <v>3012.491</v>
      </c>
      <c r="E7">
        <v>1086</v>
      </c>
    </row>
    <row r="8" spans="1:5" x14ac:dyDescent="0.25">
      <c r="A8" t="s">
        <v>5</v>
      </c>
      <c r="B8" t="s">
        <v>26</v>
      </c>
      <c r="C8" s="16">
        <v>607.39049999999997</v>
      </c>
      <c r="D8">
        <v>4194.5640000000003</v>
      </c>
      <c r="E8">
        <v>1086</v>
      </c>
    </row>
    <row r="9" spans="1:5" x14ac:dyDescent="0.25">
      <c r="A9" t="s">
        <v>6</v>
      </c>
      <c r="B9" t="s">
        <v>26</v>
      </c>
      <c r="C9" s="16">
        <v>4207.6180000000004</v>
      </c>
      <c r="D9">
        <v>1266.1959999999999</v>
      </c>
      <c r="E9">
        <v>1086</v>
      </c>
    </row>
    <row r="10" spans="1:5" x14ac:dyDescent="0.25">
      <c r="A10" s="2" t="s">
        <v>14</v>
      </c>
      <c r="B10" s="2"/>
      <c r="C10" s="18">
        <f>SUM(C4:C9)</f>
        <v>12492.6471</v>
      </c>
      <c r="D10" s="3">
        <f>SUM(D4:D9)</f>
        <v>127552.18299999999</v>
      </c>
    </row>
    <row r="11" spans="1:5" x14ac:dyDescent="0.25">
      <c r="A11" s="2" t="s">
        <v>27</v>
      </c>
      <c r="C11" s="18">
        <f>C10-estimates_with_actual_temp!B22</f>
        <v>10097.723</v>
      </c>
      <c r="D11" s="3">
        <f>D10-estimates_with_actual_temp!C22</f>
        <v>-20842.22</v>
      </c>
    </row>
    <row r="12" spans="1:5" x14ac:dyDescent="0.25">
      <c r="A12" s="2" t="s">
        <v>31</v>
      </c>
      <c r="C12" s="19">
        <f>C11/estimates_with_actual_temp!D22</f>
        <v>9.1550877046646176E-3</v>
      </c>
      <c r="D12" s="4">
        <f>D11/estimates_with_actual_temp!D22</f>
        <v>-1.8896572233157414E-2</v>
      </c>
    </row>
    <row r="13" spans="1:5" x14ac:dyDescent="0.25">
      <c r="A13" s="2" t="s">
        <v>56</v>
      </c>
      <c r="C13" s="19">
        <f>C11/E9</f>
        <v>9.2980874769797417</v>
      </c>
      <c r="D13" s="4"/>
    </row>
    <row r="14" spans="1:5" x14ac:dyDescent="0.25">
      <c r="A14" s="2" t="s">
        <v>57</v>
      </c>
      <c r="C14" s="19">
        <f>C13*52</f>
        <v>483.50054880294658</v>
      </c>
      <c r="D14" s="4"/>
    </row>
    <row r="16" spans="1:5" x14ac:dyDescent="0.25">
      <c r="A16" t="s">
        <v>28</v>
      </c>
    </row>
    <row r="17" spans="1:5" x14ac:dyDescent="0.25">
      <c r="A17" s="2" t="s">
        <v>75</v>
      </c>
    </row>
    <row r="18" spans="1:5" x14ac:dyDescent="0.25">
      <c r="A18" t="s">
        <v>8</v>
      </c>
      <c r="B18" t="s">
        <v>9</v>
      </c>
      <c r="C18" s="16" t="s">
        <v>10</v>
      </c>
      <c r="D18" t="s">
        <v>11</v>
      </c>
      <c r="E18" t="s">
        <v>13</v>
      </c>
    </row>
    <row r="19" spans="1:5" x14ac:dyDescent="0.25">
      <c r="A19" t="s">
        <v>1</v>
      </c>
      <c r="B19" t="s">
        <v>29</v>
      </c>
      <c r="C19" s="16">
        <v>294.86450000000002</v>
      </c>
      <c r="D19">
        <v>2358.7800000000002</v>
      </c>
      <c r="E19">
        <v>834</v>
      </c>
    </row>
    <row r="20" spans="1:5" x14ac:dyDescent="0.25">
      <c r="A20" t="s">
        <v>2</v>
      </c>
      <c r="B20" t="s">
        <v>29</v>
      </c>
      <c r="C20" s="16">
        <v>2526.61</v>
      </c>
      <c r="D20">
        <v>67584.820000000007</v>
      </c>
      <c r="E20">
        <v>834</v>
      </c>
    </row>
    <row r="21" spans="1:5" x14ac:dyDescent="0.25">
      <c r="A21" t="s">
        <v>3</v>
      </c>
      <c r="B21" t="s">
        <v>29</v>
      </c>
      <c r="C21" s="16">
        <v>1249.0170000000001</v>
      </c>
      <c r="D21">
        <v>18179.62</v>
      </c>
      <c r="E21">
        <v>834</v>
      </c>
    </row>
    <row r="22" spans="1:5" x14ac:dyDescent="0.25">
      <c r="A22" t="s">
        <v>4</v>
      </c>
      <c r="B22" t="s">
        <v>29</v>
      </c>
      <c r="C22" s="16">
        <v>59.016629999999999</v>
      </c>
      <c r="D22">
        <v>400.30149999999998</v>
      </c>
      <c r="E22">
        <v>834</v>
      </c>
    </row>
    <row r="23" spans="1:5" x14ac:dyDescent="0.25">
      <c r="A23" t="s">
        <v>5</v>
      </c>
      <c r="B23" t="s">
        <v>29</v>
      </c>
      <c r="C23" s="16">
        <v>67.144949999999994</v>
      </c>
      <c r="D23">
        <v>262.11630000000002</v>
      </c>
      <c r="E23">
        <v>834</v>
      </c>
    </row>
    <row r="24" spans="1:5" x14ac:dyDescent="0.25">
      <c r="A24" t="s">
        <v>6</v>
      </c>
      <c r="B24" t="s">
        <v>29</v>
      </c>
      <c r="C24" s="16">
        <v>856.38710000000003</v>
      </c>
      <c r="D24">
        <v>278.858</v>
      </c>
      <c r="E24">
        <v>834</v>
      </c>
    </row>
    <row r="25" spans="1:5" x14ac:dyDescent="0.25">
      <c r="A25" t="s">
        <v>7</v>
      </c>
      <c r="B25" t="s">
        <v>29</v>
      </c>
      <c r="C25" s="16">
        <v>9709.5949999999993</v>
      </c>
      <c r="D25">
        <v>58371.25</v>
      </c>
      <c r="E25">
        <v>834</v>
      </c>
    </row>
    <row r="26" spans="1:5" x14ac:dyDescent="0.25">
      <c r="A26" s="2" t="s">
        <v>14</v>
      </c>
      <c r="B26" s="2"/>
      <c r="C26" s="18">
        <f>SUM(C19:C24)</f>
        <v>5053.04018</v>
      </c>
      <c r="D26" s="3">
        <f>SUM(D19:D24)</f>
        <v>89064.49579999999</v>
      </c>
    </row>
    <row r="27" spans="1:5" x14ac:dyDescent="0.25">
      <c r="A27" s="2" t="s">
        <v>27</v>
      </c>
      <c r="C27" s="18">
        <f>C26-estimates_with_actual_temp!B34</f>
        <v>9451.0554599999996</v>
      </c>
      <c r="D27" s="3">
        <f>D26-estimates_with_actual_temp!C34</f>
        <v>32735.124199999984</v>
      </c>
    </row>
    <row r="28" spans="1:5" x14ac:dyDescent="0.25">
      <c r="A28" s="2" t="s">
        <v>32</v>
      </c>
      <c r="C28" s="20">
        <f>C27/estimates_with_actual_temp!D34</f>
        <v>1.4072007069463283E-2</v>
      </c>
      <c r="D28" s="2">
        <f>D27/estimates_with_actual_temp!D34</f>
        <v>4.8740471486150648E-2</v>
      </c>
    </row>
    <row r="29" spans="1:5" x14ac:dyDescent="0.25">
      <c r="A29" s="2" t="s">
        <v>56</v>
      </c>
      <c r="C29" s="19">
        <f>C27/E25</f>
        <v>11.332200791366907</v>
      </c>
    </row>
    <row r="30" spans="1:5" x14ac:dyDescent="0.25">
      <c r="A30" s="2" t="s">
        <v>57</v>
      </c>
      <c r="C30" s="19">
        <f>C29*52</f>
        <v>589.27444115107915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opLeftCell="A19" zoomScaleNormal="100" workbookViewId="0">
      <selection activeCell="G35" sqref="G35"/>
    </sheetView>
  </sheetViews>
  <sheetFormatPr defaultRowHeight="15" x14ac:dyDescent="0.25"/>
  <cols>
    <col min="2" max="4" width="9.140625" style="1"/>
  </cols>
  <sheetData>
    <row r="1" spans="1:7" x14ac:dyDescent="0.25">
      <c r="A1" t="s">
        <v>0</v>
      </c>
    </row>
    <row r="2" spans="1:7" x14ac:dyDescent="0.25">
      <c r="A2" s="2" t="s">
        <v>72</v>
      </c>
    </row>
    <row r="3" spans="1:7" x14ac:dyDescent="0.25">
      <c r="A3" t="s">
        <v>8</v>
      </c>
      <c r="B3" s="1" t="s">
        <v>10</v>
      </c>
      <c r="C3" s="1" t="s">
        <v>11</v>
      </c>
      <c r="D3" s="1" t="s">
        <v>12</v>
      </c>
      <c r="E3" t="s">
        <v>13</v>
      </c>
    </row>
    <row r="4" spans="1:7" x14ac:dyDescent="0.25">
      <c r="A4" t="s">
        <v>1</v>
      </c>
      <c r="B4">
        <v>3273.8119999999999</v>
      </c>
      <c r="C4">
        <v>31054.25</v>
      </c>
      <c r="D4">
        <v>389669</v>
      </c>
      <c r="E4">
        <v>2035</v>
      </c>
    </row>
    <row r="5" spans="1:7" x14ac:dyDescent="0.25">
      <c r="A5" t="s">
        <v>2</v>
      </c>
      <c r="B5">
        <v>4842.4769999999999</v>
      </c>
      <c r="C5">
        <v>135386.1</v>
      </c>
      <c r="D5">
        <v>766666</v>
      </c>
      <c r="E5">
        <v>2035</v>
      </c>
    </row>
    <row r="6" spans="1:7" x14ac:dyDescent="0.25">
      <c r="A6" t="s">
        <v>3</v>
      </c>
      <c r="B6">
        <v>4489.3050000000003</v>
      </c>
      <c r="C6">
        <v>67152.009999999995</v>
      </c>
      <c r="D6">
        <v>572080</v>
      </c>
      <c r="E6">
        <v>2035</v>
      </c>
    </row>
    <row r="7" spans="1:7" x14ac:dyDescent="0.25">
      <c r="A7" t="s">
        <v>4</v>
      </c>
      <c r="B7">
        <v>967.77229999999997</v>
      </c>
      <c r="C7">
        <v>8766.2090000000007</v>
      </c>
      <c r="D7">
        <v>179506</v>
      </c>
      <c r="E7">
        <v>2035</v>
      </c>
    </row>
    <row r="8" spans="1:7" x14ac:dyDescent="0.25">
      <c r="A8" t="s">
        <v>5</v>
      </c>
      <c r="B8">
        <v>6359.4089999999997</v>
      </c>
      <c r="C8">
        <v>32350.12</v>
      </c>
      <c r="D8">
        <v>443727</v>
      </c>
      <c r="E8">
        <v>2035</v>
      </c>
    </row>
    <row r="9" spans="1:7" x14ac:dyDescent="0.25">
      <c r="A9" t="s">
        <v>6</v>
      </c>
      <c r="B9">
        <v>39839.75</v>
      </c>
      <c r="C9">
        <v>8554.357</v>
      </c>
      <c r="D9">
        <v>723373</v>
      </c>
      <c r="E9">
        <v>2035</v>
      </c>
    </row>
    <row r="10" spans="1:7" x14ac:dyDescent="0.25">
      <c r="A10" s="2" t="s">
        <v>14</v>
      </c>
      <c r="B10" s="3">
        <f>SUM(B4:B9)</f>
        <v>59772.525300000001</v>
      </c>
      <c r="C10" s="3">
        <f>SUM(C4:C9)</f>
        <v>283263.04600000003</v>
      </c>
      <c r="D10" s="3">
        <f>SUM(D4:D9)</f>
        <v>3075021</v>
      </c>
      <c r="G10" s="3">
        <f>SUM(B10:C10)</f>
        <v>343035.57130000001</v>
      </c>
    </row>
    <row r="11" spans="1:7" x14ac:dyDescent="0.25">
      <c r="A11" s="2" t="s">
        <v>30</v>
      </c>
      <c r="B11" s="4">
        <f>B10/D10</f>
        <v>1.9438086861845821E-2</v>
      </c>
      <c r="C11" s="4">
        <f>C10/D10</f>
        <v>9.2117434645161783E-2</v>
      </c>
      <c r="D11" s="3"/>
      <c r="G11" s="2">
        <f>G10/D10</f>
        <v>0.11155552150700759</v>
      </c>
    </row>
    <row r="13" spans="1:7" x14ac:dyDescent="0.25">
      <c r="A13" t="s">
        <v>15</v>
      </c>
    </row>
    <row r="14" spans="1:7" x14ac:dyDescent="0.25">
      <c r="A14" s="2" t="s">
        <v>73</v>
      </c>
    </row>
    <row r="15" spans="1:7" x14ac:dyDescent="0.25">
      <c r="A15" t="s">
        <v>8</v>
      </c>
      <c r="B15" s="1" t="s">
        <v>16</v>
      </c>
      <c r="C15" s="1" t="s">
        <v>17</v>
      </c>
      <c r="D15" t="s">
        <v>18</v>
      </c>
      <c r="E15" t="s">
        <v>19</v>
      </c>
    </row>
    <row r="16" spans="1:7" x14ac:dyDescent="0.25">
      <c r="A16" t="s">
        <v>1</v>
      </c>
      <c r="B16">
        <v>-431.1936</v>
      </c>
      <c r="C16">
        <v>11719.96</v>
      </c>
      <c r="D16">
        <v>118672</v>
      </c>
      <c r="E16">
        <v>1086</v>
      </c>
    </row>
    <row r="17" spans="1:7" x14ac:dyDescent="0.25">
      <c r="A17" t="s">
        <v>2</v>
      </c>
      <c r="B17">
        <v>493.8972</v>
      </c>
      <c r="C17">
        <v>79198.929999999993</v>
      </c>
      <c r="D17">
        <v>473283</v>
      </c>
      <c r="E17">
        <v>1086</v>
      </c>
    </row>
    <row r="18" spans="1:7" x14ac:dyDescent="0.25">
      <c r="A18" t="s">
        <v>3</v>
      </c>
      <c r="B18">
        <v>282.505</v>
      </c>
      <c r="C18">
        <v>36712.39</v>
      </c>
      <c r="D18">
        <v>294673</v>
      </c>
      <c r="E18">
        <v>1086</v>
      </c>
    </row>
    <row r="19" spans="1:7" x14ac:dyDescent="0.25">
      <c r="A19" t="s">
        <v>4</v>
      </c>
      <c r="B19">
        <v>569.91010000000006</v>
      </c>
      <c r="C19">
        <v>5151.6210000000001</v>
      </c>
      <c r="D19">
        <v>64338</v>
      </c>
      <c r="E19">
        <v>1086</v>
      </c>
    </row>
    <row r="20" spans="1:7" x14ac:dyDescent="0.25">
      <c r="A20" t="s">
        <v>5</v>
      </c>
      <c r="B20">
        <v>345.67840000000001</v>
      </c>
      <c r="C20">
        <v>8715.0519999999997</v>
      </c>
      <c r="D20">
        <v>49652</v>
      </c>
      <c r="E20">
        <v>1086</v>
      </c>
    </row>
    <row r="21" spans="1:7" x14ac:dyDescent="0.25">
      <c r="A21" t="s">
        <v>6</v>
      </c>
      <c r="B21">
        <v>1134.127</v>
      </c>
      <c r="C21">
        <v>6896.45</v>
      </c>
      <c r="D21">
        <v>102345</v>
      </c>
      <c r="E21">
        <v>1086</v>
      </c>
    </row>
    <row r="22" spans="1:7" x14ac:dyDescent="0.25">
      <c r="A22" s="2" t="s">
        <v>14</v>
      </c>
      <c r="B22" s="3">
        <f>SUM(B16:B21)</f>
        <v>2394.9241000000002</v>
      </c>
      <c r="C22" s="3">
        <f>SUM(C16:C21)</f>
        <v>148394.40299999999</v>
      </c>
      <c r="D22" s="3">
        <f>SUM(D16:D21)</f>
        <v>1102963</v>
      </c>
      <c r="E22" s="1"/>
      <c r="G22" s="3">
        <f>SUM(B22:C22)</f>
        <v>150789.32709999999</v>
      </c>
    </row>
    <row r="23" spans="1:7" x14ac:dyDescent="0.25">
      <c r="A23" s="2" t="s">
        <v>30</v>
      </c>
      <c r="B23" s="4">
        <f>B22/D22</f>
        <v>2.171354886791307E-3</v>
      </c>
      <c r="C23" s="4">
        <f>C22/D22</f>
        <v>0.13454159659027545</v>
      </c>
      <c r="D23" s="3"/>
      <c r="E23" s="1"/>
      <c r="G23" s="2">
        <f>G22/D22</f>
        <v>0.13671295147706677</v>
      </c>
    </row>
    <row r="25" spans="1:7" x14ac:dyDescent="0.25">
      <c r="A25" t="s">
        <v>20</v>
      </c>
    </row>
    <row r="26" spans="1:7" x14ac:dyDescent="0.25">
      <c r="A26" s="2" t="s">
        <v>74</v>
      </c>
    </row>
    <row r="27" spans="1:7" x14ac:dyDescent="0.25">
      <c r="A27" t="s">
        <v>8</v>
      </c>
      <c r="B27" s="1" t="s">
        <v>21</v>
      </c>
      <c r="C27" s="1" t="s">
        <v>22</v>
      </c>
      <c r="D27" t="s">
        <v>23</v>
      </c>
      <c r="E27" t="s">
        <v>24</v>
      </c>
    </row>
    <row r="28" spans="1:7" x14ac:dyDescent="0.25">
      <c r="A28" t="s">
        <v>1</v>
      </c>
      <c r="B28">
        <v>265.78390000000002</v>
      </c>
      <c r="C28">
        <v>751.05200000000002</v>
      </c>
      <c r="D28">
        <v>34164</v>
      </c>
      <c r="E28">
        <v>834</v>
      </c>
    </row>
    <row r="29" spans="1:7" x14ac:dyDescent="0.25">
      <c r="A29" t="s">
        <v>2</v>
      </c>
      <c r="B29">
        <v>-3168.8879999999999</v>
      </c>
      <c r="C29">
        <v>43303.39</v>
      </c>
      <c r="D29">
        <v>425628</v>
      </c>
      <c r="E29">
        <v>834</v>
      </c>
    </row>
    <row r="30" spans="1:7" x14ac:dyDescent="0.25">
      <c r="A30" t="s">
        <v>3</v>
      </c>
      <c r="B30">
        <v>-1330.325</v>
      </c>
      <c r="C30">
        <v>10718.15</v>
      </c>
      <c r="D30">
        <v>172214</v>
      </c>
      <c r="E30">
        <v>834</v>
      </c>
    </row>
    <row r="31" spans="1:7" x14ac:dyDescent="0.25">
      <c r="A31" t="s">
        <v>4</v>
      </c>
      <c r="B31">
        <v>38.757080000000002</v>
      </c>
      <c r="C31">
        <v>132.09100000000001</v>
      </c>
      <c r="D31">
        <v>10057</v>
      </c>
      <c r="E31">
        <v>834</v>
      </c>
    </row>
    <row r="32" spans="1:7" x14ac:dyDescent="0.25">
      <c r="A32" t="s">
        <v>5</v>
      </c>
      <c r="B32">
        <v>56.982640000000004</v>
      </c>
      <c r="C32">
        <v>320.90260000000001</v>
      </c>
      <c r="D32">
        <v>4194</v>
      </c>
      <c r="E32">
        <v>834</v>
      </c>
    </row>
    <row r="33" spans="1:7" x14ac:dyDescent="0.25">
      <c r="A33" t="s">
        <v>6</v>
      </c>
      <c r="B33">
        <v>-260.32589999999999</v>
      </c>
      <c r="C33">
        <v>1103.7860000000001</v>
      </c>
      <c r="D33">
        <v>25364</v>
      </c>
      <c r="E33">
        <v>834</v>
      </c>
    </row>
    <row r="34" spans="1:7" x14ac:dyDescent="0.25">
      <c r="A34" s="2" t="s">
        <v>14</v>
      </c>
      <c r="B34" s="3">
        <f>SUM(B28:B33)</f>
        <v>-4398.0152799999996</v>
      </c>
      <c r="C34" s="3">
        <f>SUM(C28:C33)</f>
        <v>56329.371600000006</v>
      </c>
      <c r="D34" s="3">
        <f>SUM(D28:D33)</f>
        <v>671621</v>
      </c>
      <c r="G34" s="3">
        <f>SUM(B34:C34)</f>
        <v>51931.356320000006</v>
      </c>
    </row>
    <row r="35" spans="1:7" x14ac:dyDescent="0.25">
      <c r="A35" s="2" t="s">
        <v>30</v>
      </c>
      <c r="B35" s="4">
        <f>B34/D34</f>
        <v>-6.548358791639927E-3</v>
      </c>
      <c r="C35" s="4">
        <f>C34/D34</f>
        <v>8.3870771759668034E-2</v>
      </c>
      <c r="G35" s="2">
        <f>G34/D34</f>
        <v>7.7322412968028109E-2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draft_table</vt:lpstr>
      <vt:lpstr>temp_effect</vt:lpstr>
      <vt:lpstr>with_pre_WWI_TM</vt:lpstr>
      <vt:lpstr>estimates_with_actual_temp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2020-06-12T13:17:58Z</dcterms:modified>
</cp:coreProperties>
</file>